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05" yWindow="60" windowWidth="15195" windowHeight="12240"/>
  </bookViews>
  <sheets>
    <sheet name="INPUTS" sheetId="1" r:id="rId1"/>
    <sheet name="VOLUME" sheetId="2" r:id="rId2"/>
    <sheet name="NPV" sheetId="3" r:id="rId3"/>
  </sheets>
  <calcPr calcId="145621"/>
</workbook>
</file>

<file path=xl/calcChain.xml><?xml version="1.0" encoding="utf-8"?>
<calcChain xmlns="http://schemas.openxmlformats.org/spreadsheetml/2006/main">
  <c r="C9" i="3" l="1"/>
  <c r="C10" i="3"/>
  <c r="C11" i="3"/>
  <c r="C12" i="3"/>
  <c r="C13" i="3"/>
  <c r="C14" i="3"/>
  <c r="C15" i="3"/>
  <c r="C16" i="3"/>
  <c r="C17" i="3"/>
  <c r="C18" i="3"/>
  <c r="C19" i="3"/>
  <c r="C20" i="3"/>
  <c r="C21" i="3"/>
  <c r="C22" i="3"/>
  <c r="C23" i="3"/>
  <c r="C24" i="3"/>
  <c r="C25" i="3"/>
  <c r="C26" i="3"/>
  <c r="C7" i="3"/>
  <c r="C7" i="2"/>
  <c r="C8" i="2"/>
  <c r="C9" i="2"/>
  <c r="C10" i="2"/>
  <c r="C11" i="2"/>
  <c r="C12" i="2"/>
  <c r="C13" i="2"/>
  <c r="C14" i="2"/>
  <c r="C15" i="2"/>
  <c r="C16" i="2"/>
  <c r="C17" i="2"/>
  <c r="C18" i="2"/>
  <c r="C19" i="2"/>
  <c r="C20" i="2"/>
  <c r="C21" i="2"/>
  <c r="C22" i="2"/>
  <c r="C23" i="2"/>
  <c r="C24" i="2"/>
  <c r="F17" i="1"/>
  <c r="C6" i="2" s="1"/>
  <c r="C26" i="2" s="1"/>
  <c r="F18" i="1"/>
  <c r="F19" i="1"/>
  <c r="F20" i="1"/>
  <c r="F21" i="1"/>
  <c r="F22" i="1"/>
  <c r="F23" i="1"/>
  <c r="F24" i="1"/>
  <c r="F25" i="1"/>
  <c r="F26" i="1"/>
  <c r="F27" i="1"/>
  <c r="F28" i="1"/>
  <c r="F29" i="1"/>
  <c r="F30" i="1"/>
  <c r="F31" i="1"/>
  <c r="F32" i="1"/>
  <c r="F33" i="1"/>
  <c r="F34" i="1"/>
  <c r="F35" i="1"/>
  <c r="F16" i="1"/>
  <c r="C5" i="2"/>
  <c r="C10" i="1" l="1"/>
  <c r="E24" i="2" l="1"/>
  <c r="E23" i="2"/>
  <c r="E22" i="2"/>
  <c r="E21" i="2"/>
  <c r="E20" i="2"/>
  <c r="E19" i="2"/>
  <c r="E18" i="2"/>
  <c r="E17" i="2"/>
  <c r="E16" i="2"/>
  <c r="F16" i="2" s="1"/>
  <c r="E15" i="2"/>
  <c r="E14" i="2"/>
  <c r="E13" i="2"/>
  <c r="E12" i="2"/>
  <c r="E11" i="2"/>
  <c r="E10" i="2"/>
  <c r="E9" i="2"/>
  <c r="E8" i="2"/>
  <c r="E7" i="2"/>
  <c r="E6" i="2"/>
  <c r="E26" i="2" l="1"/>
  <c r="C8" i="3"/>
  <c r="F7" i="2"/>
  <c r="F12" i="2"/>
  <c r="F13" i="2"/>
  <c r="F23" i="2"/>
  <c r="F8" i="2"/>
  <c r="F24" i="2"/>
  <c r="F9" i="2"/>
  <c r="F19" i="2"/>
  <c r="F20" i="2"/>
  <c r="F15" i="2"/>
  <c r="F21" i="2"/>
  <c r="F11" i="2"/>
  <c r="F17" i="2"/>
  <c r="F6" i="2"/>
  <c r="F10" i="2"/>
  <c r="F14" i="2"/>
  <c r="F18" i="2"/>
  <c r="F22" i="2"/>
  <c r="E5" i="2" l="1"/>
  <c r="C11" i="1"/>
  <c r="D26" i="3" l="1"/>
  <c r="D24" i="3"/>
  <c r="D22" i="3"/>
  <c r="D20" i="3"/>
  <c r="D18" i="3"/>
  <c r="D16" i="3"/>
  <c r="D14" i="3"/>
  <c r="D12" i="3"/>
  <c r="D10" i="3"/>
  <c r="D8" i="3"/>
  <c r="D25" i="3"/>
  <c r="D23" i="3"/>
  <c r="D21" i="3"/>
  <c r="D19" i="3"/>
  <c r="D17" i="3"/>
  <c r="D15" i="3"/>
  <c r="D13" i="3"/>
  <c r="D11" i="3"/>
  <c r="D9" i="3"/>
  <c r="D7" i="3"/>
  <c r="F5" i="2"/>
  <c r="E17" i="3" l="1"/>
  <c r="E22" i="3"/>
  <c r="E24" i="3"/>
  <c r="E18" i="3"/>
  <c r="E23" i="3"/>
  <c r="E9" i="3"/>
  <c r="E13" i="3"/>
  <c r="E12" i="3"/>
  <c r="E10" i="3"/>
  <c r="E15" i="3"/>
  <c r="E14" i="3"/>
  <c r="E25" i="3"/>
  <c r="E16" i="3"/>
  <c r="E21" i="3"/>
  <c r="E26" i="3"/>
  <c r="E7" i="3"/>
  <c r="E20" i="3"/>
  <c r="E19" i="3"/>
  <c r="E11" i="3"/>
  <c r="E8" i="3"/>
  <c r="E27" i="3" s="1"/>
</calcChain>
</file>

<file path=xl/sharedStrings.xml><?xml version="1.0" encoding="utf-8"?>
<sst xmlns="http://schemas.openxmlformats.org/spreadsheetml/2006/main" count="31" uniqueCount="29">
  <si>
    <t>Decade</t>
  </si>
  <si>
    <t>Rotation age</t>
  </si>
  <si>
    <t>Year 1 PV as a ratio of gross non discounted value (10y period)</t>
  </si>
  <si>
    <t>Region C</t>
  </si>
  <si>
    <t>Net present value (NPV) outputs</t>
  </si>
  <si>
    <t>VOLUME with TI</t>
  </si>
  <si>
    <t>VOLUME w/o TI</t>
  </si>
  <si>
    <t>Annual discount rate (%)</t>
  </si>
  <si>
    <t>Decade discount rate (%)</t>
  </si>
  <si>
    <t>Controlled Parentage Program (CPP)</t>
  </si>
  <si>
    <t>INPUTS</t>
  </si>
  <si>
    <r>
      <t>Average dollar value / m</t>
    </r>
    <r>
      <rPr>
        <vertAlign val="superscript"/>
        <sz val="11"/>
        <color theme="1"/>
        <rFont val="Calibri"/>
        <family val="2"/>
        <scheme val="minor"/>
      </rPr>
      <t>3</t>
    </r>
    <r>
      <rPr>
        <sz val="11"/>
        <color theme="1"/>
        <rFont val="Calibri"/>
        <family val="2"/>
        <scheme val="minor"/>
      </rPr>
      <t xml:space="preserve"> wood</t>
    </r>
  </si>
  <si>
    <t>Number of seedlings / hectare</t>
  </si>
  <si>
    <t>Timber sales discounted to year 1 of decade (million dollars)</t>
  </si>
  <si>
    <t>Program cost discounted to year 1 of decade (million dollars)</t>
  </si>
  <si>
    <r>
      <t>NPV per decade</t>
    </r>
    <r>
      <rPr>
        <i/>
        <sz val="11"/>
        <color theme="1"/>
        <rFont val="Calibri"/>
        <family val="2"/>
        <scheme val="minor"/>
      </rPr>
      <t xml:space="preserve"> </t>
    </r>
    <r>
      <rPr>
        <sz val="11"/>
        <color theme="1"/>
        <rFont val="Calibri"/>
        <family val="2"/>
        <scheme val="minor"/>
      </rPr>
      <t>(million dollars)</t>
    </r>
  </si>
  <si>
    <r>
      <rPr>
        <u/>
        <sz val="11"/>
        <color theme="1"/>
        <rFont val="Calibri"/>
        <family val="2"/>
        <scheme val="minor"/>
      </rPr>
      <t>Note</t>
    </r>
    <r>
      <rPr>
        <sz val="11"/>
        <color theme="1"/>
        <rFont val="Calibri"/>
        <family val="2"/>
        <scheme val="minor"/>
      </rPr>
      <t>: The net present values (NPVs) are calculated under the assumption of receiving the Allowable Cut Effect (ACE) as a result of planting of improved stock. This allows return on investments within the decade of platning and does not require to wait until rotation age to access the revenue from timber sales.</t>
    </r>
  </si>
  <si>
    <r>
      <t>MAI (m</t>
    </r>
    <r>
      <rPr>
        <vertAlign val="superscript"/>
        <sz val="11"/>
        <color theme="1"/>
        <rFont val="Calibri"/>
        <family val="2"/>
        <scheme val="minor"/>
      </rPr>
      <t>3</t>
    </r>
    <r>
      <rPr>
        <sz val="11"/>
        <color theme="1"/>
        <rFont val="Calibri"/>
        <family val="2"/>
        <scheme val="minor"/>
      </rPr>
      <t>/ha/yr)</t>
    </r>
  </si>
  <si>
    <t xml:space="preserve">Total area planted per decade (ha) </t>
  </si>
  <si>
    <r>
      <t xml:space="preserve">Input values (Note: some values need to be entered </t>
    </r>
    <r>
      <rPr>
        <b/>
        <u/>
        <sz val="16"/>
        <color theme="1"/>
        <rFont val="Calibri"/>
        <family val="2"/>
        <scheme val="minor"/>
      </rPr>
      <t>per decade</t>
    </r>
    <r>
      <rPr>
        <sz val="16"/>
        <color theme="1"/>
        <rFont val="Calibri"/>
        <family val="2"/>
        <scheme val="minor"/>
      </rPr>
      <t xml:space="preserve"> not per year)</t>
    </r>
  </si>
  <si>
    <r>
      <t>Volume (million m</t>
    </r>
    <r>
      <rPr>
        <vertAlign val="superscript"/>
        <sz val="11"/>
        <color theme="1"/>
        <rFont val="Calibri"/>
        <family val="2"/>
        <scheme val="minor"/>
      </rPr>
      <t>3</t>
    </r>
    <r>
      <rPr>
        <sz val="11"/>
        <color theme="1"/>
        <rFont val="Calibri"/>
        <family val="2"/>
        <scheme val="minor"/>
      </rPr>
      <t>) w/o tree improvement per decade</t>
    </r>
  </si>
  <si>
    <r>
      <t>Volume (million m</t>
    </r>
    <r>
      <rPr>
        <vertAlign val="superscript"/>
        <sz val="11"/>
        <color theme="1"/>
        <rFont val="Calibri"/>
        <family val="2"/>
        <scheme val="minor"/>
      </rPr>
      <t>3</t>
    </r>
    <r>
      <rPr>
        <sz val="11"/>
        <color theme="1"/>
        <rFont val="Calibri"/>
        <family val="2"/>
        <scheme val="minor"/>
      </rPr>
      <t>) from tree improvement per decade</t>
    </r>
  </si>
  <si>
    <t>Current volume gain (%)</t>
  </si>
  <si>
    <t>“Tree Improvement Investment for Forestry in Alberta” valuation model (TIIFA) - Version 1.0</t>
  </si>
  <si>
    <t>Total number of seedlings planted per decade</t>
  </si>
  <si>
    <t>Expected volume gain per decade</t>
  </si>
  <si>
    <t>Area planted with  improved seed per decade</t>
  </si>
  <si>
    <t>TI program costs per decade</t>
  </si>
  <si>
    <t>Volume increase from tree improvement per decade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</si>
</sst>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
    <numFmt numFmtId="165" formatCode="0.00,,"/>
  </numFmts>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6"/>
      <color theme="1"/>
      <name val="Calibri"/>
      <family val="2"/>
      <scheme val="minor"/>
    </font>
    <font>
      <i/>
      <sz val="11"/>
      <color theme="1"/>
      <name val="Calibri"/>
      <family val="2"/>
      <scheme val="minor"/>
    </font>
    <font>
      <b/>
      <u/>
      <sz val="16"/>
      <color theme="1"/>
      <name val="Calibri"/>
      <family val="2"/>
      <scheme val="minor"/>
    </font>
    <font>
      <b/>
      <sz val="22"/>
      <color theme="1"/>
      <name val="Calibri"/>
      <family val="2"/>
      <scheme val="minor"/>
    </font>
    <font>
      <b/>
      <sz val="28"/>
      <color theme="1"/>
      <name val="Calibri"/>
      <family val="2"/>
      <scheme val="minor"/>
    </font>
    <font>
      <vertAlign val="superscrip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71">
    <xf numFmtId="0" fontId="0" fillId="0" borderId="0" xfId="0"/>
    <xf numFmtId="0" fontId="1" fillId="0" borderId="0" xfId="0" applyFont="1"/>
    <xf numFmtId="0" fontId="0" fillId="0" borderId="0" xfId="0" applyBorder="1"/>
    <xf numFmtId="0" fontId="0" fillId="0" borderId="0" xfId="0" applyAlignment="1">
      <alignment horizontal="left" wrapText="1"/>
    </xf>
    <xf numFmtId="0" fontId="0" fillId="0" borderId="0" xfId="0" applyFill="1" applyBorder="1" applyAlignment="1">
      <alignment wrapText="1"/>
    </xf>
    <xf numFmtId="0" fontId="1" fillId="0" borderId="0" xfId="0" applyFont="1" applyBorder="1"/>
    <xf numFmtId="0" fontId="1" fillId="0" borderId="0" xfId="0" applyFont="1" applyFill="1" applyBorder="1"/>
    <xf numFmtId="0" fontId="3" fillId="0" borderId="0" xfId="0" applyFont="1" applyFill="1" applyBorder="1"/>
    <xf numFmtId="0" fontId="4" fillId="0" borderId="0" xfId="0" applyFont="1"/>
    <xf numFmtId="0" fontId="0" fillId="0" borderId="3" xfId="0" applyBorder="1"/>
    <xf numFmtId="0" fontId="0" fillId="0" borderId="4" xfId="0" applyBorder="1"/>
    <xf numFmtId="9" fontId="1" fillId="0" borderId="0" xfId="0" applyNumberFormat="1" applyFont="1" applyBorder="1"/>
    <xf numFmtId="10" fontId="2" fillId="0" borderId="4" xfId="0" applyNumberFormat="1" applyFont="1" applyBorder="1"/>
    <xf numFmtId="2" fontId="0" fillId="0" borderId="0" xfId="0" applyNumberFormat="1" applyBorder="1"/>
    <xf numFmtId="0" fontId="0" fillId="0" borderId="7" xfId="0" applyBorder="1"/>
    <xf numFmtId="0" fontId="1" fillId="0" borderId="3" xfId="0" applyFont="1" applyBorder="1"/>
    <xf numFmtId="2" fontId="0" fillId="0" borderId="4" xfId="0" applyNumberFormat="1" applyBorder="1"/>
    <xf numFmtId="2" fontId="0" fillId="0" borderId="6" xfId="0" applyNumberFormat="1" applyBorder="1"/>
    <xf numFmtId="0" fontId="0" fillId="0" borderId="8" xfId="0" applyBorder="1"/>
    <xf numFmtId="0" fontId="4" fillId="0" borderId="2" xfId="0" applyFont="1" applyBorder="1"/>
    <xf numFmtId="9" fontId="1" fillId="0" borderId="4" xfId="0" applyNumberFormat="1" applyFont="1" applyBorder="1"/>
    <xf numFmtId="0" fontId="1" fillId="0" borderId="3" xfId="0" applyFont="1" applyFill="1" applyBorder="1"/>
    <xf numFmtId="10" fontId="1" fillId="0" borderId="4" xfId="0" applyNumberFormat="1" applyFont="1" applyFill="1" applyBorder="1"/>
    <xf numFmtId="0" fontId="3" fillId="0" borderId="3" xfId="0" applyFont="1" applyFill="1" applyBorder="1"/>
    <xf numFmtId="10" fontId="3" fillId="0" borderId="4" xfId="0" applyNumberFormat="1" applyFont="1" applyBorder="1"/>
    <xf numFmtId="0" fontId="0" fillId="0" borderId="5" xfId="0" applyFill="1" applyBorder="1" applyAlignment="1">
      <alignment wrapText="1"/>
    </xf>
    <xf numFmtId="0" fontId="5" fillId="2"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16"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4" xfId="0" applyBorder="1" applyAlignment="1">
      <alignment horizontal="center" vertical="center" wrapText="1"/>
    </xf>
    <xf numFmtId="0" fontId="0" fillId="0" borderId="17" xfId="0" applyBorder="1" applyAlignment="1">
      <alignment horizontal="center" vertical="center"/>
    </xf>
    <xf numFmtId="0" fontId="0" fillId="0" borderId="17" xfId="0" applyBorder="1" applyAlignment="1">
      <alignment horizontal="center" vertical="center" wrapText="1"/>
    </xf>
    <xf numFmtId="0" fontId="0" fillId="0" borderId="17" xfId="0" applyFill="1" applyBorder="1" applyAlignment="1">
      <alignment horizontal="center" vertical="center" wrapText="1"/>
    </xf>
    <xf numFmtId="0" fontId="0" fillId="0" borderId="17" xfId="0" applyFont="1" applyBorder="1" applyAlignment="1">
      <alignment horizontal="center" vertical="center" wrapText="1"/>
    </xf>
    <xf numFmtId="0" fontId="4" fillId="0" borderId="1" xfId="0" applyFont="1" applyBorder="1" applyAlignment="1">
      <alignment wrapText="1"/>
    </xf>
    <xf numFmtId="0" fontId="9" fillId="0" borderId="0" xfId="0" applyFont="1" applyAlignment="1">
      <alignment horizontal="center"/>
    </xf>
    <xf numFmtId="0" fontId="1" fillId="0" borderId="12" xfId="0" applyFont="1" applyBorder="1"/>
    <xf numFmtId="9" fontId="1" fillId="0" borderId="12" xfId="0" applyNumberFormat="1" applyFont="1" applyBorder="1"/>
    <xf numFmtId="0" fontId="2" fillId="0" borderId="8" xfId="0" applyFont="1" applyBorder="1" applyAlignment="1">
      <alignment horizontal="right"/>
    </xf>
    <xf numFmtId="0" fontId="2" fillId="0" borderId="6" xfId="0" applyFont="1" applyBorder="1" applyAlignment="1">
      <alignment horizontal="right"/>
    </xf>
    <xf numFmtId="0" fontId="0" fillId="0" borderId="6" xfId="0" applyBorder="1"/>
    <xf numFmtId="0" fontId="0" fillId="0" borderId="0" xfId="0" applyAlignment="1">
      <alignment vertical="center"/>
    </xf>
    <xf numFmtId="2" fontId="2" fillId="0" borderId="8" xfId="0" applyNumberFormat="1" applyFont="1" applyBorder="1" applyAlignment="1">
      <alignment horizontal="right"/>
    </xf>
    <xf numFmtId="164" fontId="1" fillId="0" borderId="4" xfId="0" applyNumberFormat="1" applyFont="1" applyBorder="1"/>
    <xf numFmtId="164" fontId="1" fillId="0" borderId="6" xfId="0" applyNumberFormat="1" applyFont="1" applyBorder="1"/>
    <xf numFmtId="164" fontId="1" fillId="0" borderId="0" xfId="0" applyNumberFormat="1" applyFont="1" applyBorder="1"/>
    <xf numFmtId="164" fontId="1" fillId="0" borderId="12" xfId="0" applyNumberFormat="1" applyFont="1" applyBorder="1"/>
    <xf numFmtId="3" fontId="1" fillId="0" borderId="3" xfId="0" applyNumberFormat="1" applyFont="1" applyBorder="1"/>
    <xf numFmtId="3" fontId="1" fillId="0" borderId="5" xfId="0" applyNumberFormat="1" applyFont="1" applyBorder="1"/>
    <xf numFmtId="3" fontId="1" fillId="0" borderId="0" xfId="0" applyNumberFormat="1" applyFont="1" applyBorder="1"/>
    <xf numFmtId="3" fontId="1" fillId="0" borderId="12" xfId="0" applyNumberFormat="1" applyFont="1" applyBorder="1"/>
    <xf numFmtId="3" fontId="0" fillId="0" borderId="0" xfId="0" applyNumberFormat="1" applyFont="1" applyBorder="1"/>
    <xf numFmtId="3" fontId="0" fillId="0" borderId="12" xfId="0" applyNumberFormat="1" applyFont="1" applyBorder="1"/>
    <xf numFmtId="165" fontId="0" fillId="0" borderId="4" xfId="0" applyNumberFormat="1" applyBorder="1"/>
    <xf numFmtId="165" fontId="0" fillId="0" borderId="7" xfId="0" applyNumberFormat="1" applyBorder="1"/>
    <xf numFmtId="165" fontId="2" fillId="0" borderId="7" xfId="0" applyNumberFormat="1" applyFont="1" applyBorder="1"/>
    <xf numFmtId="165" fontId="0" fillId="0" borderId="0" xfId="0" applyNumberFormat="1"/>
    <xf numFmtId="2" fontId="0" fillId="0" borderId="0" xfId="0" applyNumberFormat="1"/>
    <xf numFmtId="165" fontId="2" fillId="0" borderId="18" xfId="0" applyNumberFormat="1" applyFont="1" applyBorder="1"/>
    <xf numFmtId="2" fontId="2" fillId="0" borderId="7" xfId="0" applyNumberFormat="1" applyFont="1" applyBorder="1"/>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8" fillId="3" borderId="9" xfId="0" applyFont="1" applyFill="1" applyBorder="1" applyAlignment="1">
      <alignment horizontal="center"/>
    </xf>
    <xf numFmtId="0" fontId="0" fillId="0" borderId="10" xfId="0" applyBorder="1" applyAlignment="1"/>
    <xf numFmtId="0" fontId="0" fillId="0" borderId="11" xfId="0" applyBorder="1" applyAlignment="1"/>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Additional wood volume gain from tree improvement work (absolute)</a:t>
            </a:r>
          </a:p>
        </c:rich>
      </c:tx>
      <c:layout/>
      <c:overlay val="0"/>
    </c:title>
    <c:autoTitleDeleted val="0"/>
    <c:plotArea>
      <c:layout/>
      <c:barChart>
        <c:barDir val="col"/>
        <c:grouping val="clustered"/>
        <c:varyColors val="0"/>
        <c:ser>
          <c:idx val="0"/>
          <c:order val="0"/>
          <c:tx>
            <c:strRef>
              <c:f>VOLUME!$E$4</c:f>
              <c:strCache>
                <c:ptCount val="1"/>
                <c:pt idx="0">
                  <c:v>Volume (million m3) from tree improvement per decade</c:v>
                </c:pt>
              </c:strCache>
            </c:strRef>
          </c:tx>
          <c:invertIfNegative val="0"/>
          <c:val>
            <c:numRef>
              <c:f>VOLUME!$E$5:$E$24</c:f>
              <c:numCache>
                <c:formatCode>0.00,,</c:formatCode>
                <c:ptCount val="20"/>
                <c:pt idx="0">
                  <c:v>19999.999999999996</c:v>
                </c:pt>
                <c:pt idx="1">
                  <c:v>80000</c:v>
                </c:pt>
                <c:pt idx="2">
                  <c:v>180000.00000000003</c:v>
                </c:pt>
                <c:pt idx="3">
                  <c:v>319999.99999999994</c:v>
                </c:pt>
                <c:pt idx="4">
                  <c:v>500000.00000000006</c:v>
                </c:pt>
                <c:pt idx="5">
                  <c:v>720000</c:v>
                </c:pt>
                <c:pt idx="6">
                  <c:v>933333.33333333326</c:v>
                </c:pt>
                <c:pt idx="7">
                  <c:v>1066666.6666666667</c:v>
                </c:pt>
                <c:pt idx="8">
                  <c:v>1200000</c:v>
                </c:pt>
                <c:pt idx="9">
                  <c:v>1333333.3333333333</c:v>
                </c:pt>
                <c:pt idx="10">
                  <c:v>1466666.6666666667</c:v>
                </c:pt>
                <c:pt idx="11">
                  <c:v>1600000.0000000002</c:v>
                </c:pt>
                <c:pt idx="12">
                  <c:v>1733333.3333333335</c:v>
                </c:pt>
                <c:pt idx="13">
                  <c:v>1733333.3333333335</c:v>
                </c:pt>
                <c:pt idx="14">
                  <c:v>1733333.3333333335</c:v>
                </c:pt>
                <c:pt idx="15">
                  <c:v>1733333.3333333335</c:v>
                </c:pt>
                <c:pt idx="16">
                  <c:v>1733333.3333333335</c:v>
                </c:pt>
                <c:pt idx="17">
                  <c:v>1733333.3333333335</c:v>
                </c:pt>
                <c:pt idx="18">
                  <c:v>1733333.3333333335</c:v>
                </c:pt>
                <c:pt idx="19">
                  <c:v>1733333.3333333335</c:v>
                </c:pt>
              </c:numCache>
            </c:numRef>
          </c:val>
        </c:ser>
        <c:dLbls>
          <c:showLegendKey val="0"/>
          <c:showVal val="0"/>
          <c:showCatName val="0"/>
          <c:showSerName val="0"/>
          <c:showPercent val="0"/>
          <c:showBubbleSize val="0"/>
        </c:dLbls>
        <c:gapWidth val="150"/>
        <c:axId val="154628864"/>
        <c:axId val="154630784"/>
      </c:barChart>
      <c:catAx>
        <c:axId val="154628864"/>
        <c:scaling>
          <c:orientation val="minMax"/>
        </c:scaling>
        <c:delete val="0"/>
        <c:axPos val="b"/>
        <c:title>
          <c:tx>
            <c:rich>
              <a:bodyPr/>
              <a:lstStyle/>
              <a:p>
                <a:pPr>
                  <a:defRPr sz="1200"/>
                </a:pPr>
                <a:r>
                  <a:rPr lang="en-US" sz="1200"/>
                  <a:t>Decade</a:t>
                </a:r>
              </a:p>
            </c:rich>
          </c:tx>
          <c:layout/>
          <c:overlay val="0"/>
        </c:title>
        <c:majorTickMark val="out"/>
        <c:minorTickMark val="none"/>
        <c:tickLblPos val="nextTo"/>
        <c:txPr>
          <a:bodyPr/>
          <a:lstStyle/>
          <a:p>
            <a:pPr>
              <a:defRPr sz="1200"/>
            </a:pPr>
            <a:endParaRPr lang="en-US"/>
          </a:p>
        </c:txPr>
        <c:crossAx val="154630784"/>
        <c:crosses val="autoZero"/>
        <c:auto val="1"/>
        <c:lblAlgn val="ctr"/>
        <c:lblOffset val="100"/>
        <c:noMultiLvlLbl val="0"/>
      </c:catAx>
      <c:valAx>
        <c:axId val="154630784"/>
        <c:scaling>
          <c:orientation val="minMax"/>
        </c:scaling>
        <c:delete val="0"/>
        <c:axPos val="l"/>
        <c:majorGridlines/>
        <c:title>
          <c:tx>
            <c:rich>
              <a:bodyPr rot="-5400000" vert="horz"/>
              <a:lstStyle/>
              <a:p>
                <a:pPr>
                  <a:defRPr sz="1200"/>
                </a:pPr>
                <a:r>
                  <a:rPr lang="en-US" sz="1200"/>
                  <a:t>Volume gain (million m3)</a:t>
                </a:r>
              </a:p>
            </c:rich>
          </c:tx>
          <c:layout/>
          <c:overlay val="0"/>
        </c:title>
        <c:numFmt formatCode="0.00,," sourceLinked="1"/>
        <c:majorTickMark val="out"/>
        <c:minorTickMark val="none"/>
        <c:tickLblPos val="nextTo"/>
        <c:txPr>
          <a:bodyPr/>
          <a:lstStyle/>
          <a:p>
            <a:pPr>
              <a:defRPr sz="1200"/>
            </a:pPr>
            <a:endParaRPr lang="en-US"/>
          </a:p>
        </c:txPr>
        <c:crossAx val="154628864"/>
        <c:crosses val="autoZero"/>
        <c:crossBetween val="between"/>
      </c:valAx>
    </c:plotArea>
    <c:legend>
      <c:legendPos val="r"/>
      <c:layout/>
      <c:overlay val="0"/>
      <c:txPr>
        <a:bodyPr/>
        <a:lstStyle/>
        <a:p>
          <a:pPr rtl="0">
            <a:defRPr sz="1200"/>
          </a:pPr>
          <a:endParaRPr lang="en-US"/>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baseline="0">
                <a:effectLst/>
              </a:rPr>
              <a:t>Additional wood volume gain from tree improvement work (relative)</a:t>
            </a:r>
            <a:endParaRPr lang="en-US">
              <a:effectLst/>
            </a:endParaRPr>
          </a:p>
        </c:rich>
      </c:tx>
      <c:layout/>
      <c:overlay val="0"/>
    </c:title>
    <c:autoTitleDeleted val="0"/>
    <c:plotArea>
      <c:layout/>
      <c:barChart>
        <c:barDir val="col"/>
        <c:grouping val="clustered"/>
        <c:varyColors val="0"/>
        <c:ser>
          <c:idx val="0"/>
          <c:order val="0"/>
          <c:tx>
            <c:strRef>
              <c:f>VOLUME!$F$4</c:f>
              <c:strCache>
                <c:ptCount val="1"/>
                <c:pt idx="0">
                  <c:v>Volume increase from tree improvement per decade</c:v>
                </c:pt>
              </c:strCache>
            </c:strRef>
          </c:tx>
          <c:invertIfNegative val="0"/>
          <c:val>
            <c:numRef>
              <c:f>VOLUME!$F$5:$F$24</c:f>
              <c:numCache>
                <c:formatCode>0.00%</c:formatCode>
                <c:ptCount val="20"/>
                <c:pt idx="0">
                  <c:v>2.9999999999999992E-3</c:v>
                </c:pt>
                <c:pt idx="1">
                  <c:v>1.2E-2</c:v>
                </c:pt>
                <c:pt idx="2">
                  <c:v>2.7000000000000003E-2</c:v>
                </c:pt>
                <c:pt idx="3">
                  <c:v>4.7999999999999987E-2</c:v>
                </c:pt>
                <c:pt idx="4">
                  <c:v>7.5000000000000011E-2</c:v>
                </c:pt>
                <c:pt idx="5">
                  <c:v>0.108</c:v>
                </c:pt>
                <c:pt idx="6">
                  <c:v>0.13999999999999999</c:v>
                </c:pt>
                <c:pt idx="7">
                  <c:v>0.16</c:v>
                </c:pt>
                <c:pt idx="8">
                  <c:v>0.18</c:v>
                </c:pt>
                <c:pt idx="9">
                  <c:v>0.19999999999999998</c:v>
                </c:pt>
                <c:pt idx="10">
                  <c:v>0.22</c:v>
                </c:pt>
                <c:pt idx="11">
                  <c:v>0.24000000000000002</c:v>
                </c:pt>
                <c:pt idx="12">
                  <c:v>0.26</c:v>
                </c:pt>
                <c:pt idx="13">
                  <c:v>0.26</c:v>
                </c:pt>
                <c:pt idx="14">
                  <c:v>0.26</c:v>
                </c:pt>
                <c:pt idx="15">
                  <c:v>0.26</c:v>
                </c:pt>
                <c:pt idx="16">
                  <c:v>0.26</c:v>
                </c:pt>
                <c:pt idx="17">
                  <c:v>0.26</c:v>
                </c:pt>
                <c:pt idx="18">
                  <c:v>0.26</c:v>
                </c:pt>
                <c:pt idx="19">
                  <c:v>0.26</c:v>
                </c:pt>
              </c:numCache>
            </c:numRef>
          </c:val>
        </c:ser>
        <c:dLbls>
          <c:showLegendKey val="0"/>
          <c:showVal val="0"/>
          <c:showCatName val="0"/>
          <c:showSerName val="0"/>
          <c:showPercent val="0"/>
          <c:showBubbleSize val="0"/>
        </c:dLbls>
        <c:gapWidth val="150"/>
        <c:axId val="154663936"/>
        <c:axId val="154682496"/>
      </c:barChart>
      <c:catAx>
        <c:axId val="154663936"/>
        <c:scaling>
          <c:orientation val="minMax"/>
        </c:scaling>
        <c:delete val="0"/>
        <c:axPos val="b"/>
        <c:title>
          <c:tx>
            <c:rich>
              <a:bodyPr/>
              <a:lstStyle/>
              <a:p>
                <a:pPr>
                  <a:defRPr sz="1200"/>
                </a:pPr>
                <a:r>
                  <a:rPr lang="en-US" sz="1200"/>
                  <a:t>Decade</a:t>
                </a:r>
              </a:p>
            </c:rich>
          </c:tx>
          <c:layout/>
          <c:overlay val="0"/>
        </c:title>
        <c:majorTickMark val="out"/>
        <c:minorTickMark val="none"/>
        <c:tickLblPos val="nextTo"/>
        <c:txPr>
          <a:bodyPr/>
          <a:lstStyle/>
          <a:p>
            <a:pPr>
              <a:defRPr sz="1200"/>
            </a:pPr>
            <a:endParaRPr lang="en-US"/>
          </a:p>
        </c:txPr>
        <c:crossAx val="154682496"/>
        <c:crosses val="autoZero"/>
        <c:auto val="1"/>
        <c:lblAlgn val="ctr"/>
        <c:lblOffset val="100"/>
        <c:noMultiLvlLbl val="0"/>
      </c:catAx>
      <c:valAx>
        <c:axId val="154682496"/>
        <c:scaling>
          <c:orientation val="minMax"/>
        </c:scaling>
        <c:delete val="0"/>
        <c:axPos val="l"/>
        <c:majorGridlines/>
        <c:title>
          <c:tx>
            <c:rich>
              <a:bodyPr rot="-5400000" vert="horz"/>
              <a:lstStyle/>
              <a:p>
                <a:pPr>
                  <a:defRPr sz="1200"/>
                </a:pPr>
                <a:r>
                  <a:rPr lang="en-US" sz="1200"/>
                  <a:t>Volume gain (%)</a:t>
                </a:r>
              </a:p>
            </c:rich>
          </c:tx>
          <c:layout/>
          <c:overlay val="0"/>
        </c:title>
        <c:numFmt formatCode="0.00%" sourceLinked="1"/>
        <c:majorTickMark val="out"/>
        <c:minorTickMark val="none"/>
        <c:tickLblPos val="nextTo"/>
        <c:txPr>
          <a:bodyPr/>
          <a:lstStyle/>
          <a:p>
            <a:pPr>
              <a:defRPr sz="1200"/>
            </a:pPr>
            <a:endParaRPr lang="en-US"/>
          </a:p>
        </c:txPr>
        <c:crossAx val="154663936"/>
        <c:crosses val="autoZero"/>
        <c:crossBetween val="between"/>
      </c:valAx>
    </c:plotArea>
    <c:legend>
      <c:legendPos val="r"/>
      <c:layout/>
      <c:overlay val="0"/>
      <c:txPr>
        <a:bodyPr/>
        <a:lstStyle/>
        <a:p>
          <a:pPr>
            <a:defRPr sz="1200"/>
          </a:pPr>
          <a:endParaRPr lang="en-US"/>
        </a:p>
      </c:txPr>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Net present values over 200 year planning period</a:t>
            </a:r>
          </a:p>
        </c:rich>
      </c:tx>
      <c:layout/>
      <c:overlay val="0"/>
    </c:title>
    <c:autoTitleDeleted val="0"/>
    <c:plotArea>
      <c:layout/>
      <c:barChart>
        <c:barDir val="col"/>
        <c:grouping val="clustered"/>
        <c:varyColors val="0"/>
        <c:ser>
          <c:idx val="0"/>
          <c:order val="0"/>
          <c:tx>
            <c:strRef>
              <c:f>NPV!$E$6</c:f>
              <c:strCache>
                <c:ptCount val="1"/>
                <c:pt idx="0">
                  <c:v>NPV per decade (million dollars)</c:v>
                </c:pt>
              </c:strCache>
            </c:strRef>
          </c:tx>
          <c:invertIfNegative val="0"/>
          <c:val>
            <c:numRef>
              <c:f>NPV!$E$7:$E$26</c:f>
              <c:numCache>
                <c:formatCode>0.00,,</c:formatCode>
                <c:ptCount val="20"/>
                <c:pt idx="0">
                  <c:v>-1878822.7917036042</c:v>
                </c:pt>
                <c:pt idx="1">
                  <c:v>1181065.0832329807</c:v>
                </c:pt>
                <c:pt idx="2">
                  <c:v>2130661.184803722</c:v>
                </c:pt>
                <c:pt idx="3">
                  <c:v>2013826.5716688938</c:v>
                </c:pt>
                <c:pt idx="4">
                  <c:v>1544356.5465710871</c:v>
                </c:pt>
                <c:pt idx="5">
                  <c:v>1061558.4691485756</c:v>
                </c:pt>
                <c:pt idx="6">
                  <c:v>647215.37398164649</c:v>
                </c:pt>
                <c:pt idx="7">
                  <c:v>344804.99662044924</c:v>
                </c:pt>
                <c:pt idx="8">
                  <c:v>180563.95989519893</c:v>
                </c:pt>
                <c:pt idx="9">
                  <c:v>93294.806883601297</c:v>
                </c:pt>
                <c:pt idx="10">
                  <c:v>47687.42012391171</c:v>
                </c:pt>
                <c:pt idx="11">
                  <c:v>24160.771352924578</c:v>
                </c:pt>
                <c:pt idx="12">
                  <c:v>12150.973412245907</c:v>
                </c:pt>
                <c:pt idx="13">
                  <c:v>5628.2517584424395</c:v>
                </c:pt>
                <c:pt idx="14">
                  <c:v>2606.9695638117114</c:v>
                </c:pt>
                <c:pt idx="15">
                  <c:v>1207.5313255925544</c:v>
                </c:pt>
                <c:pt idx="16">
                  <c:v>559.32064667273789</c:v>
                </c:pt>
                <c:pt idx="17">
                  <c:v>259.07368129012673</c:v>
                </c:pt>
                <c:pt idx="18">
                  <c:v>120.00124210771359</c:v>
                </c:pt>
                <c:pt idx="19">
                  <c:v>55.583793906366544</c:v>
                </c:pt>
              </c:numCache>
            </c:numRef>
          </c:val>
        </c:ser>
        <c:dLbls>
          <c:showLegendKey val="0"/>
          <c:showVal val="0"/>
          <c:showCatName val="0"/>
          <c:showSerName val="0"/>
          <c:showPercent val="0"/>
          <c:showBubbleSize val="0"/>
        </c:dLbls>
        <c:gapWidth val="150"/>
        <c:axId val="154830720"/>
        <c:axId val="154836992"/>
      </c:barChart>
      <c:catAx>
        <c:axId val="154830720"/>
        <c:scaling>
          <c:orientation val="minMax"/>
        </c:scaling>
        <c:delete val="0"/>
        <c:axPos val="b"/>
        <c:title>
          <c:tx>
            <c:rich>
              <a:bodyPr/>
              <a:lstStyle/>
              <a:p>
                <a:pPr>
                  <a:defRPr/>
                </a:pPr>
                <a:r>
                  <a:rPr lang="en-US"/>
                  <a:t>Decade</a:t>
                </a:r>
              </a:p>
            </c:rich>
          </c:tx>
          <c:layout/>
          <c:overlay val="0"/>
        </c:title>
        <c:majorTickMark val="out"/>
        <c:minorTickMark val="none"/>
        <c:tickLblPos val="nextTo"/>
        <c:txPr>
          <a:bodyPr/>
          <a:lstStyle/>
          <a:p>
            <a:pPr>
              <a:defRPr sz="1200"/>
            </a:pPr>
            <a:endParaRPr lang="en-US"/>
          </a:p>
        </c:txPr>
        <c:crossAx val="154836992"/>
        <c:crosses val="autoZero"/>
        <c:auto val="1"/>
        <c:lblAlgn val="ctr"/>
        <c:lblOffset val="100"/>
        <c:noMultiLvlLbl val="0"/>
      </c:catAx>
      <c:valAx>
        <c:axId val="154836992"/>
        <c:scaling>
          <c:orientation val="minMax"/>
        </c:scaling>
        <c:delete val="0"/>
        <c:axPos val="l"/>
        <c:majorGridlines/>
        <c:title>
          <c:tx>
            <c:rich>
              <a:bodyPr rot="-5400000" vert="horz"/>
              <a:lstStyle/>
              <a:p>
                <a:pPr>
                  <a:defRPr sz="1200"/>
                </a:pPr>
                <a:r>
                  <a:rPr lang="en-US" sz="1200"/>
                  <a:t>Net present value (million $)</a:t>
                </a:r>
              </a:p>
            </c:rich>
          </c:tx>
          <c:layout/>
          <c:overlay val="0"/>
        </c:title>
        <c:numFmt formatCode="0.00,," sourceLinked="1"/>
        <c:majorTickMark val="out"/>
        <c:minorTickMark val="none"/>
        <c:tickLblPos val="nextTo"/>
        <c:txPr>
          <a:bodyPr/>
          <a:lstStyle/>
          <a:p>
            <a:pPr>
              <a:defRPr sz="1200"/>
            </a:pPr>
            <a:endParaRPr lang="en-US"/>
          </a:p>
        </c:txPr>
        <c:crossAx val="154830720"/>
        <c:crosses val="autoZero"/>
        <c:crossBetween val="between"/>
      </c:valAx>
    </c:plotArea>
    <c:legend>
      <c:legendPos val="r"/>
      <c:layout/>
      <c:overlay val="0"/>
      <c:txPr>
        <a:bodyPr/>
        <a:lstStyle/>
        <a:p>
          <a:pPr>
            <a:defRPr sz="1200"/>
          </a:pPr>
          <a:endParaRPr lang="en-US"/>
        </a:p>
      </c:txPr>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xdr:col>
      <xdr:colOff>142874</xdr:colOff>
      <xdr:row>2</xdr:row>
      <xdr:rowOff>194071</xdr:rowOff>
    </xdr:from>
    <xdr:to>
      <xdr:col>17</xdr:col>
      <xdr:colOff>119061</xdr:colOff>
      <xdr:row>22</xdr:row>
      <xdr:rowOff>23813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130969</xdr:colOff>
      <xdr:row>22</xdr:row>
      <xdr:rowOff>119063</xdr:rowOff>
    </xdr:from>
    <xdr:to>
      <xdr:col>17</xdr:col>
      <xdr:colOff>119062</xdr:colOff>
      <xdr:row>45</xdr:row>
      <xdr:rowOff>23814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214309</xdr:colOff>
      <xdr:row>8</xdr:row>
      <xdr:rowOff>158351</xdr:rowOff>
    </xdr:from>
    <xdr:to>
      <xdr:col>9</xdr:col>
      <xdr:colOff>750092</xdr:colOff>
      <xdr:row>29</xdr:row>
      <xdr:rowOff>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tabSelected="1" zoomScale="80" zoomScaleNormal="80" workbookViewId="0"/>
  </sheetViews>
  <sheetFormatPr defaultRowHeight="15" x14ac:dyDescent="0.25"/>
  <cols>
    <col min="1" max="1" width="4.42578125" customWidth="1"/>
    <col min="2" max="2" width="33.5703125" customWidth="1"/>
    <col min="3" max="3" width="26.42578125" customWidth="1"/>
    <col min="4" max="4" width="16.85546875" customWidth="1"/>
    <col min="5" max="5" width="24.42578125" customWidth="1"/>
    <col min="6" max="6" width="23" customWidth="1"/>
    <col min="7" max="7" width="15" bestFit="1" customWidth="1"/>
    <col min="8" max="8" width="14" customWidth="1"/>
    <col min="9" max="9" width="26.42578125" bestFit="1" customWidth="1"/>
    <col min="10" max="10" width="21.140625" customWidth="1"/>
    <col min="11" max="11" width="17.85546875" customWidth="1"/>
    <col min="12" max="12" width="4.42578125" customWidth="1"/>
    <col min="13" max="13" width="20.5703125" customWidth="1"/>
    <col min="14" max="14" width="20.85546875" customWidth="1"/>
    <col min="15" max="15" width="3.7109375" customWidth="1"/>
    <col min="16" max="16" width="14.85546875" customWidth="1"/>
    <col min="17" max="17" width="16" bestFit="1" customWidth="1"/>
    <col min="18" max="18" width="19.5703125" customWidth="1"/>
    <col min="19" max="19" width="23.140625" customWidth="1"/>
    <col min="20" max="20" width="3.85546875" customWidth="1"/>
    <col min="21" max="21" width="23.28515625" customWidth="1"/>
    <col min="22" max="22" width="23.42578125" customWidth="1"/>
    <col min="23" max="23" width="23.7109375" customWidth="1"/>
    <col min="24" max="24" width="22.42578125" customWidth="1"/>
    <col min="25" max="25" width="22" customWidth="1"/>
  </cols>
  <sheetData>
    <row r="1" spans="2:12" ht="15.75" thickBot="1" x14ac:dyDescent="0.3"/>
    <row r="2" spans="2:12" ht="29.25" thickBot="1" x14ac:dyDescent="0.5">
      <c r="C2" s="65" t="s">
        <v>23</v>
      </c>
      <c r="D2" s="66"/>
      <c r="E2" s="66"/>
      <c r="F2" s="66"/>
      <c r="G2" s="66"/>
      <c r="H2" s="66"/>
      <c r="I2" s="66"/>
      <c r="J2" s="67"/>
    </row>
    <row r="4" spans="2:12" ht="15.75" thickBot="1" x14ac:dyDescent="0.3"/>
    <row r="5" spans="2:12" ht="37.5" x14ac:dyDescent="0.3">
      <c r="B5" s="36" t="s">
        <v>9</v>
      </c>
      <c r="C5" s="19" t="s">
        <v>3</v>
      </c>
      <c r="D5" s="8"/>
    </row>
    <row r="6" spans="2:12" x14ac:dyDescent="0.25">
      <c r="B6" s="9"/>
      <c r="C6" s="10"/>
    </row>
    <row r="7" spans="2:12" x14ac:dyDescent="0.25">
      <c r="B7" s="15" t="s">
        <v>22</v>
      </c>
      <c r="C7" s="20">
        <v>0.04</v>
      </c>
      <c r="D7" s="5"/>
      <c r="G7" s="2"/>
      <c r="H7" s="2"/>
      <c r="I7" s="2"/>
    </row>
    <row r="8" spans="2:12" x14ac:dyDescent="0.25">
      <c r="B8" s="21" t="s">
        <v>7</v>
      </c>
      <c r="C8" s="22">
        <v>0.08</v>
      </c>
      <c r="D8" s="6"/>
      <c r="G8" s="2"/>
      <c r="H8" s="2"/>
      <c r="I8" s="2"/>
    </row>
    <row r="9" spans="2:12" x14ac:dyDescent="0.25">
      <c r="B9" s="9"/>
      <c r="C9" s="10"/>
      <c r="G9" s="2"/>
      <c r="H9" s="2"/>
      <c r="I9" s="2"/>
    </row>
    <row r="10" spans="2:12" x14ac:dyDescent="0.25">
      <c r="B10" s="23" t="s">
        <v>8</v>
      </c>
      <c r="C10" s="24">
        <f>((1+C8)^10)-1</f>
        <v>1.1589249972727877</v>
      </c>
      <c r="D10" s="7"/>
      <c r="G10" s="2"/>
      <c r="H10" s="2"/>
      <c r="I10" s="2"/>
    </row>
    <row r="11" spans="2:12" ht="45.75" customHeight="1" thickBot="1" x14ac:dyDescent="0.6">
      <c r="B11" s="25" t="s">
        <v>2</v>
      </c>
      <c r="C11" s="17">
        <f>(NPV(C8,100,100,100,100,100,100,100,100,100,100))/1000</f>
        <v>0.67100813989414421</v>
      </c>
      <c r="D11" s="4"/>
      <c r="F11" s="37" t="s">
        <v>10</v>
      </c>
      <c r="G11" s="2"/>
      <c r="H11" s="2"/>
      <c r="I11" s="2"/>
    </row>
    <row r="12" spans="2:12" ht="15" customHeight="1" thickBot="1" x14ac:dyDescent="0.3">
      <c r="B12" s="4"/>
      <c r="C12" s="13"/>
      <c r="D12" s="4"/>
      <c r="G12" s="2"/>
      <c r="H12" s="2"/>
      <c r="I12" s="2"/>
    </row>
    <row r="13" spans="2:12" ht="21.75" thickBot="1" x14ac:dyDescent="0.3">
      <c r="C13" s="62" t="s">
        <v>19</v>
      </c>
      <c r="D13" s="63"/>
      <c r="E13" s="63"/>
      <c r="F13" s="63"/>
      <c r="G13" s="63"/>
      <c r="H13" s="63"/>
      <c r="I13" s="63"/>
      <c r="J13" s="63"/>
      <c r="K13" s="64"/>
    </row>
    <row r="14" spans="2:12" ht="15.75" thickBot="1" x14ac:dyDescent="0.3">
      <c r="B14" s="2"/>
      <c r="D14" s="2"/>
      <c r="G14" s="2"/>
      <c r="I14" s="2"/>
      <c r="K14" s="2"/>
      <c r="L14" s="2"/>
    </row>
    <row r="15" spans="2:12" ht="45" x14ac:dyDescent="0.25">
      <c r="B15" s="27" t="s">
        <v>0</v>
      </c>
      <c r="C15" s="29" t="s">
        <v>24</v>
      </c>
      <c r="D15" s="35" t="s">
        <v>12</v>
      </c>
      <c r="E15" s="33" t="s">
        <v>11</v>
      </c>
      <c r="F15" s="34" t="s">
        <v>18</v>
      </c>
      <c r="G15" s="33" t="s">
        <v>17</v>
      </c>
      <c r="H15" s="32" t="s">
        <v>1</v>
      </c>
      <c r="I15" s="33" t="s">
        <v>25</v>
      </c>
      <c r="J15" s="33" t="s">
        <v>26</v>
      </c>
      <c r="K15" s="28" t="s">
        <v>27</v>
      </c>
      <c r="L15" s="3"/>
    </row>
    <row r="16" spans="2:12" x14ac:dyDescent="0.25">
      <c r="B16" s="14">
        <v>1</v>
      </c>
      <c r="C16" s="49">
        <v>50000000</v>
      </c>
      <c r="D16" s="51">
        <v>1800</v>
      </c>
      <c r="E16" s="47">
        <v>110</v>
      </c>
      <c r="F16" s="53">
        <f>INPUTS!C16/INPUTS!D16</f>
        <v>27777.777777777777</v>
      </c>
      <c r="G16" s="5">
        <v>3</v>
      </c>
      <c r="H16" s="5">
        <v>80</v>
      </c>
      <c r="I16" s="11">
        <v>0.06</v>
      </c>
      <c r="J16" s="11">
        <v>0.15</v>
      </c>
      <c r="K16" s="45">
        <v>5000000</v>
      </c>
      <c r="L16" s="1"/>
    </row>
    <row r="17" spans="2:12" x14ac:dyDescent="0.25">
      <c r="B17" s="14">
        <v>2</v>
      </c>
      <c r="C17" s="49">
        <v>50000000</v>
      </c>
      <c r="D17" s="51">
        <v>1800</v>
      </c>
      <c r="E17" s="47">
        <v>110</v>
      </c>
      <c r="F17" s="53">
        <f>INPUTS!C17/INPUTS!D17</f>
        <v>27777.777777777777</v>
      </c>
      <c r="G17" s="5">
        <v>3</v>
      </c>
      <c r="H17" s="5">
        <v>80</v>
      </c>
      <c r="I17" s="11">
        <v>0.08</v>
      </c>
      <c r="J17" s="11">
        <v>0.3</v>
      </c>
      <c r="K17" s="45">
        <v>5000000</v>
      </c>
      <c r="L17" s="1"/>
    </row>
    <row r="18" spans="2:12" x14ac:dyDescent="0.25">
      <c r="B18" s="14">
        <v>3</v>
      </c>
      <c r="C18" s="49">
        <v>50000000</v>
      </c>
      <c r="D18" s="51">
        <v>1800</v>
      </c>
      <c r="E18" s="47">
        <v>110</v>
      </c>
      <c r="F18" s="53">
        <f>INPUTS!C18/INPUTS!D18</f>
        <v>27777.777777777777</v>
      </c>
      <c r="G18" s="5">
        <v>3</v>
      </c>
      <c r="H18" s="5">
        <v>80</v>
      </c>
      <c r="I18" s="11">
        <v>0.1</v>
      </c>
      <c r="J18" s="11">
        <v>0.45</v>
      </c>
      <c r="K18" s="45">
        <v>5000000</v>
      </c>
      <c r="L18" s="1"/>
    </row>
    <row r="19" spans="2:12" x14ac:dyDescent="0.25">
      <c r="B19" s="14">
        <v>4</v>
      </c>
      <c r="C19" s="49">
        <v>50000000</v>
      </c>
      <c r="D19" s="51">
        <v>1800</v>
      </c>
      <c r="E19" s="47">
        <v>110</v>
      </c>
      <c r="F19" s="53">
        <f>INPUTS!C19/INPUTS!D19</f>
        <v>27777.777777777777</v>
      </c>
      <c r="G19" s="5">
        <v>3</v>
      </c>
      <c r="H19" s="5">
        <v>80</v>
      </c>
      <c r="I19" s="11">
        <v>0.12</v>
      </c>
      <c r="J19" s="11">
        <v>0.6</v>
      </c>
      <c r="K19" s="45">
        <v>5000000</v>
      </c>
      <c r="L19" s="1"/>
    </row>
    <row r="20" spans="2:12" x14ac:dyDescent="0.25">
      <c r="B20" s="14">
        <v>5</v>
      </c>
      <c r="C20" s="49">
        <v>50000000</v>
      </c>
      <c r="D20" s="51">
        <v>1800</v>
      </c>
      <c r="E20" s="47">
        <v>110</v>
      </c>
      <c r="F20" s="53">
        <f>INPUTS!C20/INPUTS!D20</f>
        <v>27777.777777777777</v>
      </c>
      <c r="G20" s="5">
        <v>3</v>
      </c>
      <c r="H20" s="5">
        <v>80</v>
      </c>
      <c r="I20" s="11">
        <v>0.14000000000000001</v>
      </c>
      <c r="J20" s="11">
        <v>0.75</v>
      </c>
      <c r="K20" s="45">
        <v>5000000</v>
      </c>
      <c r="L20" s="1"/>
    </row>
    <row r="21" spans="2:12" x14ac:dyDescent="0.25">
      <c r="B21" s="14">
        <v>6</v>
      </c>
      <c r="C21" s="49">
        <v>50000000</v>
      </c>
      <c r="D21" s="51">
        <v>1800</v>
      </c>
      <c r="E21" s="47">
        <v>110</v>
      </c>
      <c r="F21" s="53">
        <f>INPUTS!C21/INPUTS!D21</f>
        <v>27777.777777777777</v>
      </c>
      <c r="G21" s="5">
        <v>3</v>
      </c>
      <c r="H21" s="5">
        <v>80</v>
      </c>
      <c r="I21" s="11">
        <v>0.16</v>
      </c>
      <c r="J21" s="11">
        <v>0.9</v>
      </c>
      <c r="K21" s="45">
        <v>5000000</v>
      </c>
      <c r="L21" s="1"/>
    </row>
    <row r="22" spans="2:12" x14ac:dyDescent="0.25">
      <c r="B22" s="14">
        <v>7</v>
      </c>
      <c r="C22" s="49">
        <v>50000000</v>
      </c>
      <c r="D22" s="51">
        <v>1800</v>
      </c>
      <c r="E22" s="47">
        <v>110</v>
      </c>
      <c r="F22" s="53">
        <f>INPUTS!C22/INPUTS!D22</f>
        <v>27777.777777777777</v>
      </c>
      <c r="G22" s="5">
        <v>3</v>
      </c>
      <c r="H22" s="5">
        <v>80</v>
      </c>
      <c r="I22" s="11">
        <v>0.18</v>
      </c>
      <c r="J22" s="11">
        <v>1</v>
      </c>
      <c r="K22" s="45">
        <v>5000000</v>
      </c>
      <c r="L22" s="1"/>
    </row>
    <row r="23" spans="2:12" x14ac:dyDescent="0.25">
      <c r="B23" s="14">
        <v>8</v>
      </c>
      <c r="C23" s="49">
        <v>50000000</v>
      </c>
      <c r="D23" s="51">
        <v>1800</v>
      </c>
      <c r="E23" s="47">
        <v>110</v>
      </c>
      <c r="F23" s="53">
        <f>INPUTS!C23/INPUTS!D23</f>
        <v>27777.777777777777</v>
      </c>
      <c r="G23" s="5">
        <v>3</v>
      </c>
      <c r="H23" s="5">
        <v>80</v>
      </c>
      <c r="I23" s="11">
        <v>0.2</v>
      </c>
      <c r="J23" s="11">
        <v>1</v>
      </c>
      <c r="K23" s="45">
        <v>5000000</v>
      </c>
      <c r="L23" s="1"/>
    </row>
    <row r="24" spans="2:12" x14ac:dyDescent="0.25">
      <c r="B24" s="14">
        <v>9</v>
      </c>
      <c r="C24" s="49">
        <v>50000000</v>
      </c>
      <c r="D24" s="51">
        <v>1800</v>
      </c>
      <c r="E24" s="47">
        <v>110</v>
      </c>
      <c r="F24" s="53">
        <f>INPUTS!C24/INPUTS!D24</f>
        <v>27777.777777777777</v>
      </c>
      <c r="G24" s="5">
        <v>3</v>
      </c>
      <c r="H24" s="5">
        <v>80</v>
      </c>
      <c r="I24" s="11">
        <v>0.22</v>
      </c>
      <c r="J24" s="11">
        <v>1</v>
      </c>
      <c r="K24" s="45">
        <v>5000000</v>
      </c>
      <c r="L24" s="1"/>
    </row>
    <row r="25" spans="2:12" x14ac:dyDescent="0.25">
      <c r="B25" s="14">
        <v>10</v>
      </c>
      <c r="C25" s="49">
        <v>50000000</v>
      </c>
      <c r="D25" s="51">
        <v>1800</v>
      </c>
      <c r="E25" s="47">
        <v>110</v>
      </c>
      <c r="F25" s="53">
        <f>INPUTS!C25/INPUTS!D25</f>
        <v>27777.777777777777</v>
      </c>
      <c r="G25" s="5">
        <v>3</v>
      </c>
      <c r="H25" s="5">
        <v>80</v>
      </c>
      <c r="I25" s="11">
        <v>0.24</v>
      </c>
      <c r="J25" s="11">
        <v>1</v>
      </c>
      <c r="K25" s="45">
        <v>5000000</v>
      </c>
      <c r="L25" s="1"/>
    </row>
    <row r="26" spans="2:12" x14ac:dyDescent="0.25">
      <c r="B26" s="14">
        <v>11</v>
      </c>
      <c r="C26" s="49">
        <v>50000000</v>
      </c>
      <c r="D26" s="51">
        <v>1800</v>
      </c>
      <c r="E26" s="47">
        <v>110</v>
      </c>
      <c r="F26" s="53">
        <f>INPUTS!C26/INPUTS!D26</f>
        <v>27777.777777777777</v>
      </c>
      <c r="G26" s="5">
        <v>3</v>
      </c>
      <c r="H26" s="5">
        <v>80</v>
      </c>
      <c r="I26" s="11">
        <v>0.26</v>
      </c>
      <c r="J26" s="11">
        <v>1</v>
      </c>
      <c r="K26" s="45">
        <v>5000000</v>
      </c>
      <c r="L26" s="1"/>
    </row>
    <row r="27" spans="2:12" x14ac:dyDescent="0.25">
      <c r="B27" s="14">
        <v>12</v>
      </c>
      <c r="C27" s="49">
        <v>50000000</v>
      </c>
      <c r="D27" s="51">
        <v>1800</v>
      </c>
      <c r="E27" s="47">
        <v>110</v>
      </c>
      <c r="F27" s="53">
        <f>INPUTS!C27/INPUTS!D27</f>
        <v>27777.777777777777</v>
      </c>
      <c r="G27" s="5">
        <v>3</v>
      </c>
      <c r="H27" s="5">
        <v>80</v>
      </c>
      <c r="I27" s="11">
        <v>0.28000000000000003</v>
      </c>
      <c r="J27" s="11">
        <v>1</v>
      </c>
      <c r="K27" s="45">
        <v>5000000</v>
      </c>
      <c r="L27" s="1"/>
    </row>
    <row r="28" spans="2:12" x14ac:dyDescent="0.25">
      <c r="B28" s="14">
        <v>13</v>
      </c>
      <c r="C28" s="49">
        <v>50000000</v>
      </c>
      <c r="D28" s="51">
        <v>1800</v>
      </c>
      <c r="E28" s="47">
        <v>110</v>
      </c>
      <c r="F28" s="53">
        <f>INPUTS!C28/INPUTS!D28</f>
        <v>27777.777777777777</v>
      </c>
      <c r="G28" s="5">
        <v>3</v>
      </c>
      <c r="H28" s="5">
        <v>80</v>
      </c>
      <c r="I28" s="11">
        <v>0.3</v>
      </c>
      <c r="J28" s="11">
        <v>1</v>
      </c>
      <c r="K28" s="45">
        <v>5000000</v>
      </c>
      <c r="L28" s="1"/>
    </row>
    <row r="29" spans="2:12" x14ac:dyDescent="0.25">
      <c r="B29" s="14">
        <v>14</v>
      </c>
      <c r="C29" s="49">
        <v>50000000</v>
      </c>
      <c r="D29" s="51">
        <v>1800</v>
      </c>
      <c r="E29" s="47">
        <v>110</v>
      </c>
      <c r="F29" s="53">
        <f>INPUTS!C29/INPUTS!D29</f>
        <v>27777.777777777777</v>
      </c>
      <c r="G29" s="5">
        <v>3</v>
      </c>
      <c r="H29" s="5">
        <v>80</v>
      </c>
      <c r="I29" s="11">
        <v>0.3</v>
      </c>
      <c r="J29" s="11">
        <v>1</v>
      </c>
      <c r="K29" s="45">
        <v>5000000</v>
      </c>
      <c r="L29" s="1"/>
    </row>
    <row r="30" spans="2:12" x14ac:dyDescent="0.25">
      <c r="B30" s="14">
        <v>15</v>
      </c>
      <c r="C30" s="49">
        <v>50000000</v>
      </c>
      <c r="D30" s="51">
        <v>1800</v>
      </c>
      <c r="E30" s="47">
        <v>110</v>
      </c>
      <c r="F30" s="53">
        <f>INPUTS!C30/INPUTS!D30</f>
        <v>27777.777777777777</v>
      </c>
      <c r="G30" s="5">
        <v>3</v>
      </c>
      <c r="H30" s="5">
        <v>80</v>
      </c>
      <c r="I30" s="11">
        <v>0.3</v>
      </c>
      <c r="J30" s="11">
        <v>1</v>
      </c>
      <c r="K30" s="45">
        <v>5000000</v>
      </c>
      <c r="L30" s="1"/>
    </row>
    <row r="31" spans="2:12" x14ac:dyDescent="0.25">
      <c r="B31" s="14">
        <v>16</v>
      </c>
      <c r="C31" s="49">
        <v>50000000</v>
      </c>
      <c r="D31" s="51">
        <v>1800</v>
      </c>
      <c r="E31" s="47">
        <v>110</v>
      </c>
      <c r="F31" s="53">
        <f>INPUTS!C31/INPUTS!D31</f>
        <v>27777.777777777777</v>
      </c>
      <c r="G31" s="5">
        <v>3</v>
      </c>
      <c r="H31" s="5">
        <v>80</v>
      </c>
      <c r="I31" s="11">
        <v>0.3</v>
      </c>
      <c r="J31" s="11">
        <v>1</v>
      </c>
      <c r="K31" s="45">
        <v>5000000</v>
      </c>
      <c r="L31" s="1"/>
    </row>
    <row r="32" spans="2:12" x14ac:dyDescent="0.25">
      <c r="B32" s="14">
        <v>17</v>
      </c>
      <c r="C32" s="49">
        <v>50000000</v>
      </c>
      <c r="D32" s="51">
        <v>1800</v>
      </c>
      <c r="E32" s="47">
        <v>110</v>
      </c>
      <c r="F32" s="53">
        <f>INPUTS!C32/INPUTS!D32</f>
        <v>27777.777777777777</v>
      </c>
      <c r="G32" s="5">
        <v>3</v>
      </c>
      <c r="H32" s="5">
        <v>80</v>
      </c>
      <c r="I32" s="11">
        <v>0.3</v>
      </c>
      <c r="J32" s="11">
        <v>1</v>
      </c>
      <c r="K32" s="45">
        <v>5000000</v>
      </c>
      <c r="L32" s="1"/>
    </row>
    <row r="33" spans="2:12" x14ac:dyDescent="0.25">
      <c r="B33" s="14">
        <v>18</v>
      </c>
      <c r="C33" s="49">
        <v>50000000</v>
      </c>
      <c r="D33" s="51">
        <v>1800</v>
      </c>
      <c r="E33" s="47">
        <v>110</v>
      </c>
      <c r="F33" s="53">
        <f>INPUTS!C33/INPUTS!D33</f>
        <v>27777.777777777777</v>
      </c>
      <c r="G33" s="5">
        <v>3</v>
      </c>
      <c r="H33" s="5">
        <v>80</v>
      </c>
      <c r="I33" s="11">
        <v>0.3</v>
      </c>
      <c r="J33" s="11">
        <v>1</v>
      </c>
      <c r="K33" s="45">
        <v>5000000</v>
      </c>
      <c r="L33" s="1"/>
    </row>
    <row r="34" spans="2:12" x14ac:dyDescent="0.25">
      <c r="B34" s="14">
        <v>19</v>
      </c>
      <c r="C34" s="49">
        <v>50000000</v>
      </c>
      <c r="D34" s="51">
        <v>1800</v>
      </c>
      <c r="E34" s="47">
        <v>110</v>
      </c>
      <c r="F34" s="53">
        <f>INPUTS!C34/INPUTS!D34</f>
        <v>27777.777777777777</v>
      </c>
      <c r="G34" s="5">
        <v>3</v>
      </c>
      <c r="H34" s="5">
        <v>80</v>
      </c>
      <c r="I34" s="11">
        <v>0.3</v>
      </c>
      <c r="J34" s="11">
        <v>1</v>
      </c>
      <c r="K34" s="45">
        <v>5000000</v>
      </c>
      <c r="L34" s="1"/>
    </row>
    <row r="35" spans="2:12" ht="15.75" thickBot="1" x14ac:dyDescent="0.3">
      <c r="B35" s="18">
        <v>20</v>
      </c>
      <c r="C35" s="50">
        <v>50000000</v>
      </c>
      <c r="D35" s="52">
        <v>1800</v>
      </c>
      <c r="E35" s="48">
        <v>110</v>
      </c>
      <c r="F35" s="54">
        <f>INPUTS!C35/INPUTS!D35</f>
        <v>27777.777777777777</v>
      </c>
      <c r="G35" s="38">
        <v>3</v>
      </c>
      <c r="H35" s="38">
        <v>80</v>
      </c>
      <c r="I35" s="39">
        <v>0.3</v>
      </c>
      <c r="J35" s="39">
        <v>1</v>
      </c>
      <c r="K35" s="46">
        <v>5000000</v>
      </c>
      <c r="L35" s="1"/>
    </row>
  </sheetData>
  <mergeCells count="2">
    <mergeCell ref="C13:K13"/>
    <mergeCell ref="C2:J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3"/>
  <sheetViews>
    <sheetView zoomScale="80" zoomScaleNormal="80" workbookViewId="0">
      <selection activeCell="C5" sqref="C5"/>
    </sheetView>
  </sheetViews>
  <sheetFormatPr defaultRowHeight="15" x14ac:dyDescent="0.25"/>
  <cols>
    <col min="2" max="2" width="15.42578125" customWidth="1"/>
    <col min="3" max="3" width="26.140625" customWidth="1"/>
    <col min="4" max="4" width="3.140625" customWidth="1"/>
    <col min="5" max="5" width="24.28515625" customWidth="1"/>
    <col min="6" max="6" width="23" customWidth="1"/>
  </cols>
  <sheetData>
    <row r="1" spans="2:6" ht="15.75" thickBot="1" x14ac:dyDescent="0.3"/>
    <row r="2" spans="2:6" ht="21.75" thickBot="1" x14ac:dyDescent="0.3">
      <c r="C2" s="26" t="s">
        <v>6</v>
      </c>
      <c r="E2" s="62" t="s">
        <v>5</v>
      </c>
      <c r="F2" s="64"/>
    </row>
    <row r="3" spans="2:6" ht="15.75" thickBot="1" x14ac:dyDescent="0.3"/>
    <row r="4" spans="2:6" ht="66.75" customHeight="1" x14ac:dyDescent="0.25">
      <c r="B4" s="27" t="s">
        <v>0</v>
      </c>
      <c r="C4" s="31" t="s">
        <v>20</v>
      </c>
      <c r="E4" s="31" t="s">
        <v>21</v>
      </c>
      <c r="F4" s="30" t="s">
        <v>28</v>
      </c>
    </row>
    <row r="5" spans="2:6" x14ac:dyDescent="0.25">
      <c r="B5" s="14">
        <v>1</v>
      </c>
      <c r="C5" s="55">
        <f>INPUTS!G16*(INPUTS!H16)*INPUTS!F16</f>
        <v>6666666.666666667</v>
      </c>
      <c r="E5" s="60">
        <f>C5*(INPUTS!I16-INPUTS!$C$7)*INPUTS!J16</f>
        <v>19999.999999999996</v>
      </c>
      <c r="F5" s="12">
        <f t="shared" ref="F5:F24" si="0">E5/C5</f>
        <v>2.9999999999999992E-3</v>
      </c>
    </row>
    <row r="6" spans="2:6" x14ac:dyDescent="0.25">
      <c r="B6" s="14">
        <v>2</v>
      </c>
      <c r="C6" s="55">
        <f>INPUTS!G17*(INPUTS!H17)*INPUTS!F17</f>
        <v>6666666.666666667</v>
      </c>
      <c r="E6" s="57">
        <f>C6*(INPUTS!I17-INPUTS!$C$7)*INPUTS!J17</f>
        <v>80000</v>
      </c>
      <c r="F6" s="12">
        <f t="shared" si="0"/>
        <v>1.2E-2</v>
      </c>
    </row>
    <row r="7" spans="2:6" x14ac:dyDescent="0.25">
      <c r="B7" s="14">
        <v>3</v>
      </c>
      <c r="C7" s="55">
        <f>INPUTS!G18*(INPUTS!H18)*INPUTS!F18</f>
        <v>6666666.666666667</v>
      </c>
      <c r="E7" s="57">
        <f>C7*(INPUTS!I18-INPUTS!$C$7)*INPUTS!J18</f>
        <v>180000.00000000003</v>
      </c>
      <c r="F7" s="12">
        <f>E7/C7</f>
        <v>2.7000000000000003E-2</v>
      </c>
    </row>
    <row r="8" spans="2:6" x14ac:dyDescent="0.25">
      <c r="B8" s="14">
        <v>4</v>
      </c>
      <c r="C8" s="55">
        <f>INPUTS!G19*(INPUTS!H19)*INPUTS!F19</f>
        <v>6666666.666666667</v>
      </c>
      <c r="E8" s="57">
        <f>C8*(INPUTS!I19-INPUTS!$C$7)*INPUTS!J19</f>
        <v>319999.99999999994</v>
      </c>
      <c r="F8" s="12">
        <f t="shared" si="0"/>
        <v>4.7999999999999987E-2</v>
      </c>
    </row>
    <row r="9" spans="2:6" x14ac:dyDescent="0.25">
      <c r="B9" s="14">
        <v>5</v>
      </c>
      <c r="C9" s="55">
        <f>INPUTS!G20*(INPUTS!H20)*INPUTS!F20</f>
        <v>6666666.666666667</v>
      </c>
      <c r="E9" s="57">
        <f>C9*(INPUTS!I20-INPUTS!$C$7)*INPUTS!J20</f>
        <v>500000.00000000006</v>
      </c>
      <c r="F9" s="12">
        <f t="shared" si="0"/>
        <v>7.5000000000000011E-2</v>
      </c>
    </row>
    <row r="10" spans="2:6" x14ac:dyDescent="0.25">
      <c r="B10" s="14">
        <v>6</v>
      </c>
      <c r="C10" s="55">
        <f>INPUTS!G21*(INPUTS!H21)*INPUTS!F21</f>
        <v>6666666.666666667</v>
      </c>
      <c r="E10" s="57">
        <f>C10*(INPUTS!I21-INPUTS!$C$7)*INPUTS!J21</f>
        <v>720000</v>
      </c>
      <c r="F10" s="12">
        <f t="shared" si="0"/>
        <v>0.108</v>
      </c>
    </row>
    <row r="11" spans="2:6" x14ac:dyDescent="0.25">
      <c r="B11" s="14">
        <v>7</v>
      </c>
      <c r="C11" s="55">
        <f>INPUTS!G22*(INPUTS!H22)*INPUTS!F22</f>
        <v>6666666.666666667</v>
      </c>
      <c r="E11" s="57">
        <f>C11*(INPUTS!I22-INPUTS!$C$7)*INPUTS!J22</f>
        <v>933333.33333333326</v>
      </c>
      <c r="F11" s="12">
        <f t="shared" si="0"/>
        <v>0.13999999999999999</v>
      </c>
    </row>
    <row r="12" spans="2:6" x14ac:dyDescent="0.25">
      <c r="B12" s="14">
        <v>8</v>
      </c>
      <c r="C12" s="55">
        <f>INPUTS!G23*(INPUTS!H23)*INPUTS!F23</f>
        <v>6666666.666666667</v>
      </c>
      <c r="E12" s="57">
        <f>C12*(INPUTS!I23-INPUTS!$C$7)*INPUTS!J23</f>
        <v>1066666.6666666667</v>
      </c>
      <c r="F12" s="12">
        <f t="shared" si="0"/>
        <v>0.16</v>
      </c>
    </row>
    <row r="13" spans="2:6" x14ac:dyDescent="0.25">
      <c r="B13" s="14">
        <v>9</v>
      </c>
      <c r="C13" s="55">
        <f>INPUTS!G24*(INPUTS!H24)*INPUTS!F24</f>
        <v>6666666.666666667</v>
      </c>
      <c r="E13" s="57">
        <f>C13*(INPUTS!I24-INPUTS!$C$7)*INPUTS!J24</f>
        <v>1200000</v>
      </c>
      <c r="F13" s="12">
        <f t="shared" si="0"/>
        <v>0.18</v>
      </c>
    </row>
    <row r="14" spans="2:6" x14ac:dyDescent="0.25">
      <c r="B14" s="14">
        <v>10</v>
      </c>
      <c r="C14" s="55">
        <f>INPUTS!G25*(INPUTS!H25)*INPUTS!F25</f>
        <v>6666666.666666667</v>
      </c>
      <c r="E14" s="57">
        <f>C14*(INPUTS!I25-INPUTS!$C$7)*INPUTS!J25</f>
        <v>1333333.3333333333</v>
      </c>
      <c r="F14" s="12">
        <f t="shared" si="0"/>
        <v>0.19999999999999998</v>
      </c>
    </row>
    <row r="15" spans="2:6" x14ac:dyDescent="0.25">
      <c r="B15" s="14">
        <v>11</v>
      </c>
      <c r="C15" s="55">
        <f>INPUTS!G26*(INPUTS!H26)*INPUTS!F26</f>
        <v>6666666.666666667</v>
      </c>
      <c r="E15" s="57">
        <f>C15*(INPUTS!I26-INPUTS!$C$7)*INPUTS!J26</f>
        <v>1466666.6666666667</v>
      </c>
      <c r="F15" s="12">
        <f t="shared" si="0"/>
        <v>0.22</v>
      </c>
    </row>
    <row r="16" spans="2:6" x14ac:dyDescent="0.25">
      <c r="B16" s="14">
        <v>12</v>
      </c>
      <c r="C16" s="55">
        <f>INPUTS!G27*(INPUTS!H27)*INPUTS!F27</f>
        <v>6666666.666666667</v>
      </c>
      <c r="E16" s="57">
        <f>C16*(INPUTS!I27-INPUTS!$C$7)*INPUTS!J27</f>
        <v>1600000.0000000002</v>
      </c>
      <c r="F16" s="12">
        <f t="shared" si="0"/>
        <v>0.24000000000000002</v>
      </c>
    </row>
    <row r="17" spans="2:6" x14ac:dyDescent="0.25">
      <c r="B17" s="14">
        <v>13</v>
      </c>
      <c r="C17" s="55">
        <f>INPUTS!G28*(INPUTS!H28)*INPUTS!F28</f>
        <v>6666666.666666667</v>
      </c>
      <c r="E17" s="57">
        <f>C17*(INPUTS!I28-INPUTS!$C$7)*INPUTS!J28</f>
        <v>1733333.3333333335</v>
      </c>
      <c r="F17" s="12">
        <f t="shared" si="0"/>
        <v>0.26</v>
      </c>
    </row>
    <row r="18" spans="2:6" x14ac:dyDescent="0.25">
      <c r="B18" s="14">
        <v>14</v>
      </c>
      <c r="C18" s="55">
        <f>INPUTS!G29*(INPUTS!H29)*INPUTS!F29</f>
        <v>6666666.666666667</v>
      </c>
      <c r="E18" s="57">
        <f>C18*(INPUTS!I29-INPUTS!$C$7)*INPUTS!J29</f>
        <v>1733333.3333333335</v>
      </c>
      <c r="F18" s="12">
        <f t="shared" si="0"/>
        <v>0.26</v>
      </c>
    </row>
    <row r="19" spans="2:6" x14ac:dyDescent="0.25">
      <c r="B19" s="14">
        <v>15</v>
      </c>
      <c r="C19" s="55">
        <f>INPUTS!G30*(INPUTS!H30)*INPUTS!F30</f>
        <v>6666666.666666667</v>
      </c>
      <c r="E19" s="57">
        <f>C19*(INPUTS!I30-INPUTS!$C$7)*INPUTS!J30</f>
        <v>1733333.3333333335</v>
      </c>
      <c r="F19" s="12">
        <f t="shared" si="0"/>
        <v>0.26</v>
      </c>
    </row>
    <row r="20" spans="2:6" x14ac:dyDescent="0.25">
      <c r="B20" s="14">
        <v>16</v>
      </c>
      <c r="C20" s="55">
        <f>INPUTS!G31*(INPUTS!H31)*INPUTS!F31</f>
        <v>6666666.666666667</v>
      </c>
      <c r="E20" s="57">
        <f>C20*(INPUTS!I31-INPUTS!$C$7)*INPUTS!J31</f>
        <v>1733333.3333333335</v>
      </c>
      <c r="F20" s="12">
        <f t="shared" si="0"/>
        <v>0.26</v>
      </c>
    </row>
    <row r="21" spans="2:6" x14ac:dyDescent="0.25">
      <c r="B21" s="14">
        <v>17</v>
      </c>
      <c r="C21" s="55">
        <f>INPUTS!G32*(INPUTS!H32)*INPUTS!F32</f>
        <v>6666666.666666667</v>
      </c>
      <c r="E21" s="57">
        <f>C21*(INPUTS!I32-INPUTS!$C$7)*INPUTS!J32</f>
        <v>1733333.3333333335</v>
      </c>
      <c r="F21" s="12">
        <f t="shared" si="0"/>
        <v>0.26</v>
      </c>
    </row>
    <row r="22" spans="2:6" x14ac:dyDescent="0.25">
      <c r="B22" s="14">
        <v>18</v>
      </c>
      <c r="C22" s="55">
        <f>INPUTS!G33*(INPUTS!H33)*INPUTS!F33</f>
        <v>6666666.666666667</v>
      </c>
      <c r="E22" s="57">
        <f>C22*(INPUTS!I33-INPUTS!$C$7)*INPUTS!J33</f>
        <v>1733333.3333333335</v>
      </c>
      <c r="F22" s="12">
        <f t="shared" si="0"/>
        <v>0.26</v>
      </c>
    </row>
    <row r="23" spans="2:6" x14ac:dyDescent="0.25">
      <c r="B23" s="14">
        <v>19</v>
      </c>
      <c r="C23" s="55">
        <f>INPUTS!G34*(INPUTS!H34)*INPUTS!F34</f>
        <v>6666666.666666667</v>
      </c>
      <c r="E23" s="57">
        <f>C23*(INPUTS!I34-INPUTS!$C$7)*INPUTS!J34</f>
        <v>1733333.3333333335</v>
      </c>
      <c r="F23" s="12">
        <f t="shared" si="0"/>
        <v>0.26</v>
      </c>
    </row>
    <row r="24" spans="2:6" x14ac:dyDescent="0.25">
      <c r="B24" s="14">
        <v>20</v>
      </c>
      <c r="C24" s="55">
        <f>INPUTS!G35*(INPUTS!H35)*INPUTS!F35</f>
        <v>6666666.666666667</v>
      </c>
      <c r="E24" s="57">
        <f>C24*(INPUTS!I35-INPUTS!$C$7)*INPUTS!J35</f>
        <v>1733333.3333333335</v>
      </c>
      <c r="F24" s="12">
        <f t="shared" si="0"/>
        <v>0.26</v>
      </c>
    </row>
    <row r="25" spans="2:6" x14ac:dyDescent="0.25">
      <c r="B25" s="14"/>
      <c r="C25" s="16"/>
      <c r="E25" s="61"/>
      <c r="F25" s="12"/>
    </row>
    <row r="26" spans="2:6" ht="15.75" thickBot="1" x14ac:dyDescent="0.3">
      <c r="B26" s="18"/>
      <c r="C26" s="41" t="str">
        <f>CONCATENATE("Total: ",ROUND(SUM(C5:C24)/1000000,2))</f>
        <v>Total: 133.33</v>
      </c>
      <c r="E26" s="40" t="str">
        <f>CONCATENATE("Total: ",ROUND(SUM(E5:E24)/1000000,2))</f>
        <v>Total: 23.29</v>
      </c>
      <c r="F26" s="42"/>
    </row>
    <row r="33" spans="3:3" x14ac:dyDescent="0.25">
      <c r="C33" s="58"/>
    </row>
  </sheetData>
  <mergeCells count="1">
    <mergeCell ref="E2:F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3"/>
  <sheetViews>
    <sheetView zoomScale="80" zoomScaleNormal="80" workbookViewId="0">
      <selection activeCell="F36" sqref="F36"/>
    </sheetView>
  </sheetViews>
  <sheetFormatPr defaultColWidth="23.28515625" defaultRowHeight="15" x14ac:dyDescent="0.25"/>
  <cols>
    <col min="1" max="1" width="9.140625" customWidth="1"/>
    <col min="2" max="2" width="14.42578125" customWidth="1"/>
    <col min="3" max="3" width="26.7109375" customWidth="1"/>
    <col min="4" max="4" width="26.5703125" customWidth="1"/>
  </cols>
  <sheetData>
    <row r="1" spans="2:7" ht="15.75" thickBot="1" x14ac:dyDescent="0.3"/>
    <row r="2" spans="2:7" ht="21.75" thickBot="1" x14ac:dyDescent="0.3">
      <c r="D2" s="62" t="s">
        <v>4</v>
      </c>
      <c r="E2" s="64"/>
    </row>
    <row r="3" spans="2:7" ht="15.75" thickBot="1" x14ac:dyDescent="0.3"/>
    <row r="4" spans="2:7" s="43" customFormat="1" ht="38.25" customHeight="1" thickBot="1" x14ac:dyDescent="0.3">
      <c r="B4" s="68" t="s">
        <v>16</v>
      </c>
      <c r="C4" s="69"/>
      <c r="D4" s="69"/>
      <c r="E4" s="69"/>
      <c r="F4" s="69"/>
      <c r="G4" s="70"/>
    </row>
    <row r="5" spans="2:7" ht="15.75" thickBot="1" x14ac:dyDescent="0.3"/>
    <row r="6" spans="2:7" ht="45" x14ac:dyDescent="0.25">
      <c r="B6" s="27" t="s">
        <v>0</v>
      </c>
      <c r="C6" s="30" t="s">
        <v>13</v>
      </c>
      <c r="D6" s="31" t="s">
        <v>14</v>
      </c>
      <c r="E6" s="30" t="s">
        <v>15</v>
      </c>
    </row>
    <row r="7" spans="2:7" x14ac:dyDescent="0.25">
      <c r="B7" s="14">
        <v>1</v>
      </c>
      <c r="C7" s="56">
        <f>(INPUTS!E16)*VOLUME!E5*INPUTS!$C$11</f>
        <v>1476217.907767117</v>
      </c>
      <c r="D7" s="56">
        <f>INPUTS!K16*INPUTS!$C$11</f>
        <v>3355040.6994707212</v>
      </c>
      <c r="E7" s="57">
        <f>(C7-D7)/(1+INPUTS!$C$10)^(INPUTS!B16-1)</f>
        <v>-1878822.7917036042</v>
      </c>
    </row>
    <row r="8" spans="2:7" x14ac:dyDescent="0.25">
      <c r="B8" s="14">
        <v>2</v>
      </c>
      <c r="C8" s="56">
        <f>(INPUTS!E17)*VOLUME!E6*INPUTS!$C$11</f>
        <v>5904871.631068469</v>
      </c>
      <c r="D8" s="56">
        <f>INPUTS!K17*INPUTS!$C$11</f>
        <v>3355040.6994707212</v>
      </c>
      <c r="E8" s="57">
        <f>(C8-D8)/(1+INPUTS!$C$10)^(INPUTS!B17-1)</f>
        <v>1181065.0832329807</v>
      </c>
    </row>
    <row r="9" spans="2:7" x14ac:dyDescent="0.25">
      <c r="B9" s="14">
        <v>3</v>
      </c>
      <c r="C9" s="56">
        <f>(INPUTS!E18)*VOLUME!E7*INPUTS!$C$11</f>
        <v>13285961.169904057</v>
      </c>
      <c r="D9" s="56">
        <f>INPUTS!K18*INPUTS!$C$11</f>
        <v>3355040.6994707212</v>
      </c>
      <c r="E9" s="57">
        <f>(C9-D9)/(1+INPUTS!$C$10)^(INPUTS!B18-1)</f>
        <v>2130661.184803722</v>
      </c>
    </row>
    <row r="10" spans="2:7" x14ac:dyDescent="0.25">
      <c r="B10" s="14">
        <v>4</v>
      </c>
      <c r="C10" s="56">
        <f>(INPUTS!E19)*VOLUME!E8*INPUTS!$C$11</f>
        <v>23619486.524273872</v>
      </c>
      <c r="D10" s="56">
        <f>INPUTS!K19*INPUTS!$C$11</f>
        <v>3355040.6994707212</v>
      </c>
      <c r="E10" s="57">
        <f>(C10-D10)/(1+INPUTS!$C$10)^(INPUTS!B19-1)</f>
        <v>2013826.5716688938</v>
      </c>
    </row>
    <row r="11" spans="2:7" x14ac:dyDescent="0.25">
      <c r="B11" s="14">
        <v>5</v>
      </c>
      <c r="C11" s="56">
        <f>(INPUTS!E20)*VOLUME!E9*INPUTS!$C$11</f>
        <v>36905447.694177933</v>
      </c>
      <c r="D11" s="56">
        <f>INPUTS!K20*INPUTS!$C$11</f>
        <v>3355040.6994707212</v>
      </c>
      <c r="E11" s="57">
        <f>(C11-D11)/(1+INPUTS!$C$10)^(INPUTS!B20-1)</f>
        <v>1544356.5465710871</v>
      </c>
    </row>
    <row r="12" spans="2:7" x14ac:dyDescent="0.25">
      <c r="B12" s="14">
        <v>6</v>
      </c>
      <c r="C12" s="56">
        <f>(INPUTS!E21)*VOLUME!E10*INPUTS!$C$11</f>
        <v>53143844.67961622</v>
      </c>
      <c r="D12" s="56">
        <f>INPUTS!K21*INPUTS!$C$11</f>
        <v>3355040.6994707212</v>
      </c>
      <c r="E12" s="57">
        <f>(C12-D12)/(1+INPUTS!$C$10)^(INPUTS!B21-1)</f>
        <v>1061558.4691485756</v>
      </c>
    </row>
    <row r="13" spans="2:7" x14ac:dyDescent="0.25">
      <c r="B13" s="14">
        <v>7</v>
      </c>
      <c r="C13" s="56">
        <f>(INPUTS!E22)*VOLUME!E11*INPUTS!$C$11</f>
        <v>68890169.029132128</v>
      </c>
      <c r="D13" s="56">
        <f>INPUTS!K22*INPUTS!$C$11</f>
        <v>3355040.6994707212</v>
      </c>
      <c r="E13" s="57">
        <f>(C13-D13)/(1+INPUTS!$C$10)^(INPUTS!B22-1)</f>
        <v>647215.37398164649</v>
      </c>
    </row>
    <row r="14" spans="2:7" x14ac:dyDescent="0.25">
      <c r="B14" s="14">
        <v>8</v>
      </c>
      <c r="C14" s="56">
        <f>(INPUTS!E23)*VOLUME!E12*INPUTS!$C$11</f>
        <v>78731621.747579589</v>
      </c>
      <c r="D14" s="56">
        <f>INPUTS!K23*INPUTS!$C$11</f>
        <v>3355040.6994707212</v>
      </c>
      <c r="E14" s="57">
        <f>(C14-D14)/(1+INPUTS!$C$10)^(INPUTS!B23-1)</f>
        <v>344804.99662044924</v>
      </c>
    </row>
    <row r="15" spans="2:7" x14ac:dyDescent="0.25">
      <c r="B15" s="14">
        <v>9</v>
      </c>
      <c r="C15" s="56">
        <f>(INPUTS!E24)*VOLUME!E13*INPUTS!$C$11</f>
        <v>88573074.466027036</v>
      </c>
      <c r="D15" s="56">
        <f>INPUTS!K24*INPUTS!$C$11</f>
        <v>3355040.6994707212</v>
      </c>
      <c r="E15" s="57">
        <f>(C15-D15)/(1+INPUTS!$C$10)^(INPUTS!B24-1)</f>
        <v>180563.95989519893</v>
      </c>
    </row>
    <row r="16" spans="2:7" x14ac:dyDescent="0.25">
      <c r="B16" s="14">
        <v>10</v>
      </c>
      <c r="C16" s="56">
        <f>(INPUTS!E25)*VOLUME!E14*INPUTS!$C$11</f>
        <v>98414527.184474483</v>
      </c>
      <c r="D16" s="56">
        <f>INPUTS!K25*INPUTS!$C$11</f>
        <v>3355040.6994707212</v>
      </c>
      <c r="E16" s="57">
        <f>(C16-D16)/(1+INPUTS!$C$10)^(INPUTS!B25-1)</f>
        <v>93294.806883601297</v>
      </c>
    </row>
    <row r="17" spans="2:5" x14ac:dyDescent="0.25">
      <c r="B17" s="14">
        <v>11</v>
      </c>
      <c r="C17" s="56">
        <f>(INPUTS!E26)*VOLUME!E15*INPUTS!$C$11</f>
        <v>108255979.90292194</v>
      </c>
      <c r="D17" s="56">
        <f>INPUTS!K26*INPUTS!$C$11</f>
        <v>3355040.6994707212</v>
      </c>
      <c r="E17" s="57">
        <f>(C17-D17)/(1+INPUTS!$C$10)^(INPUTS!B26-1)</f>
        <v>47687.42012391171</v>
      </c>
    </row>
    <row r="18" spans="2:5" x14ac:dyDescent="0.25">
      <c r="B18" s="14">
        <v>12</v>
      </c>
      <c r="C18" s="56">
        <f>(INPUTS!E27)*VOLUME!E16*INPUTS!$C$11</f>
        <v>118097432.62136941</v>
      </c>
      <c r="D18" s="56">
        <f>INPUTS!K27*INPUTS!$C$11</f>
        <v>3355040.6994707212</v>
      </c>
      <c r="E18" s="57">
        <f>(C18-D18)/(1+INPUTS!$C$10)^(INPUTS!B27-1)</f>
        <v>24160.771352924578</v>
      </c>
    </row>
    <row r="19" spans="2:5" x14ac:dyDescent="0.25">
      <c r="B19" s="14">
        <v>13</v>
      </c>
      <c r="C19" s="56">
        <f>(INPUTS!E28)*VOLUME!E17*INPUTS!$C$11</f>
        <v>127938885.33981684</v>
      </c>
      <c r="D19" s="56">
        <f>INPUTS!K28*INPUTS!$C$11</f>
        <v>3355040.6994707212</v>
      </c>
      <c r="E19" s="57">
        <f>(C19-D19)/(1+INPUTS!$C$10)^(INPUTS!B28-1)</f>
        <v>12150.973412245907</v>
      </c>
    </row>
    <row r="20" spans="2:5" x14ac:dyDescent="0.25">
      <c r="B20" s="14">
        <v>14</v>
      </c>
      <c r="C20" s="56">
        <f>(INPUTS!E29)*VOLUME!E18*INPUTS!$C$11</f>
        <v>127938885.33981684</v>
      </c>
      <c r="D20" s="56">
        <f>INPUTS!K29*INPUTS!$C$11</f>
        <v>3355040.6994707212</v>
      </c>
      <c r="E20" s="57">
        <f>(C20-D20)/(1+INPUTS!$C$10)^(INPUTS!B29-1)</f>
        <v>5628.2517584424395</v>
      </c>
    </row>
    <row r="21" spans="2:5" x14ac:dyDescent="0.25">
      <c r="B21" s="14">
        <v>15</v>
      </c>
      <c r="C21" s="56">
        <f>(INPUTS!E30)*VOLUME!E19*INPUTS!$C$11</f>
        <v>127938885.33981684</v>
      </c>
      <c r="D21" s="56">
        <f>INPUTS!K30*INPUTS!$C$11</f>
        <v>3355040.6994707212</v>
      </c>
      <c r="E21" s="57">
        <f>(C21-D21)/(1+INPUTS!$C$10)^(INPUTS!B30-1)</f>
        <v>2606.9695638117114</v>
      </c>
    </row>
    <row r="22" spans="2:5" x14ac:dyDescent="0.25">
      <c r="B22" s="14">
        <v>16</v>
      </c>
      <c r="C22" s="56">
        <f>(INPUTS!E31)*VOLUME!E20*INPUTS!$C$11</f>
        <v>127938885.33981684</v>
      </c>
      <c r="D22" s="56">
        <f>INPUTS!K31*INPUTS!$C$11</f>
        <v>3355040.6994707212</v>
      </c>
      <c r="E22" s="57">
        <f>(C22-D22)/(1+INPUTS!$C$10)^(INPUTS!B31-1)</f>
        <v>1207.5313255925544</v>
      </c>
    </row>
    <row r="23" spans="2:5" x14ac:dyDescent="0.25">
      <c r="B23" s="14">
        <v>17</v>
      </c>
      <c r="C23" s="56">
        <f>(INPUTS!E32)*VOLUME!E21*INPUTS!$C$11</f>
        <v>127938885.33981684</v>
      </c>
      <c r="D23" s="56">
        <f>INPUTS!K32*INPUTS!$C$11</f>
        <v>3355040.6994707212</v>
      </c>
      <c r="E23" s="57">
        <f>(C23-D23)/(1+INPUTS!$C$10)^(INPUTS!B32-1)</f>
        <v>559.32064667273789</v>
      </c>
    </row>
    <row r="24" spans="2:5" x14ac:dyDescent="0.25">
      <c r="B24" s="14">
        <v>18</v>
      </c>
      <c r="C24" s="56">
        <f>(INPUTS!E33)*VOLUME!E22*INPUTS!$C$11</f>
        <v>127938885.33981684</v>
      </c>
      <c r="D24" s="56">
        <f>INPUTS!K33*INPUTS!$C$11</f>
        <v>3355040.6994707212</v>
      </c>
      <c r="E24" s="57">
        <f>(C24-D24)/(1+INPUTS!$C$10)^(INPUTS!B33-1)</f>
        <v>259.07368129012673</v>
      </c>
    </row>
    <row r="25" spans="2:5" x14ac:dyDescent="0.25">
      <c r="B25" s="14">
        <v>19</v>
      </c>
      <c r="C25" s="56">
        <f>(INPUTS!E34)*VOLUME!E23*INPUTS!$C$11</f>
        <v>127938885.33981684</v>
      </c>
      <c r="D25" s="56">
        <f>INPUTS!K34*INPUTS!$C$11</f>
        <v>3355040.6994707212</v>
      </c>
      <c r="E25" s="57">
        <f>(C25-D25)/(1+INPUTS!$C$10)^(INPUTS!B34-1)</f>
        <v>120.00124210771359</v>
      </c>
    </row>
    <row r="26" spans="2:5" x14ac:dyDescent="0.25">
      <c r="B26" s="14">
        <v>20</v>
      </c>
      <c r="C26" s="56">
        <f>(INPUTS!E35)*VOLUME!E24*INPUTS!$C$11</f>
        <v>127938885.33981684</v>
      </c>
      <c r="D26" s="56">
        <f>INPUTS!K35*INPUTS!$C$11</f>
        <v>3355040.6994707212</v>
      </c>
      <c r="E26" s="57">
        <f>(C26-D26)/(1+INPUTS!$C$10)^(INPUTS!B35-1)</f>
        <v>55.583793906366544</v>
      </c>
    </row>
    <row r="27" spans="2:5" ht="15.75" thickBot="1" x14ac:dyDescent="0.3">
      <c r="B27" s="18"/>
      <c r="C27" s="18"/>
      <c r="D27" s="40"/>
      <c r="E27" s="44" t="str">
        <f>CONCATENATE("NPV: ",ROUND(SUM(E7:E26)/1000000,2))</f>
        <v>NPV: 7.41</v>
      </c>
    </row>
    <row r="32" spans="2:5" x14ac:dyDescent="0.25">
      <c r="E32" s="59"/>
    </row>
    <row r="33" spans="3:3" x14ac:dyDescent="0.25">
      <c r="C33" s="59"/>
    </row>
  </sheetData>
  <mergeCells count="2">
    <mergeCell ref="D2:E2"/>
    <mergeCell ref="B4: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INPUTS</vt:lpstr>
      <vt:lpstr>VOLUME</vt:lpstr>
      <vt:lpstr>NPV</vt:lpstr>
    </vt:vector>
  </TitlesOfParts>
  <Company>UofA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Schreiber, Stefan</dc:creator>
  <cp:lastModifiedBy>Schreiber, Stefan</cp:lastModifiedBy>
  <dcterms:created xsi:type="dcterms:W3CDTF">2016-03-22T16:13:25Z</dcterms:created>
  <dcterms:modified xsi:type="dcterms:W3CDTF">2016-12-06T22:20:47Z</dcterms:modified>
</cp:coreProperties>
</file>